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0" yWindow="460" windowWidth="20280" windowHeight="15220" activeTab="0"/>
  </bookViews>
  <sheets>
    <sheet name="Resultat B-gruppen" sheetId="1" r:id="rId1"/>
    <sheet name="Formler og tabell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<sst xmlns="http://schemas.openxmlformats.org/spreadsheetml/2006/main" count="139" uniqueCount="50">
  <si>
    <t>Score</t>
  </si>
  <si>
    <t>Resultat</t>
  </si>
  <si>
    <t>3000 meter</t>
  </si>
  <si>
    <t>Chins</t>
  </si>
  <si>
    <t>Kassehopp</t>
  </si>
  <si>
    <t>Stille lengde</t>
  </si>
  <si>
    <t>Hexagonal</t>
  </si>
  <si>
    <t>Brutal benk</t>
  </si>
  <si>
    <t xml:space="preserve">Hexagon </t>
  </si>
  <si>
    <t>Hexagon</t>
  </si>
  <si>
    <t>GUTTER:</t>
  </si>
  <si>
    <t>Benevnelse</t>
  </si>
  <si>
    <t>Totalscore</t>
  </si>
  <si>
    <t>Øvelse</t>
  </si>
  <si>
    <t>Sek,tid,hund</t>
  </si>
  <si>
    <t>Ant.</t>
  </si>
  <si>
    <t>Cm.</t>
  </si>
  <si>
    <t>Min.</t>
  </si>
  <si>
    <t>Sek.</t>
  </si>
  <si>
    <t>Kjønn</t>
  </si>
  <si>
    <t>Gutt</t>
  </si>
  <si>
    <t>Jente</t>
  </si>
  <si>
    <t>Scoretabell</t>
  </si>
  <si>
    <t>Fra 6-35</t>
  </si>
  <si>
    <t>Fra 2-30</t>
  </si>
  <si>
    <t>Fra 50-125</t>
  </si>
  <si>
    <t>Fra 14:30-09:30</t>
  </si>
  <si>
    <t>Fra 15:55-10:30</t>
  </si>
  <si>
    <t>Fra 1-30</t>
  </si>
  <si>
    <t>Fra 44-120</t>
  </si>
  <si>
    <t>Fra 1-35</t>
  </si>
  <si>
    <t>Fra 135-255</t>
  </si>
  <si>
    <t>Fra 150-275</t>
  </si>
  <si>
    <t>Fra 21,60-17,68</t>
  </si>
  <si>
    <t>Fra 22,35-18,00</t>
  </si>
  <si>
    <t>JENTER:</t>
  </si>
  <si>
    <t>Eksempel Gutt</t>
  </si>
  <si>
    <t>Eksempel Jente</t>
  </si>
  <si>
    <t>Antall fullført</t>
  </si>
  <si>
    <t>Snitt per øv.</t>
  </si>
  <si>
    <t>Poeng</t>
  </si>
  <si>
    <t>P/delt. øv</t>
  </si>
  <si>
    <t>Fra 3-35</t>
  </si>
  <si>
    <t>Push Ups</t>
  </si>
  <si>
    <t>Brutal Benk</t>
  </si>
  <si>
    <t xml:space="preserve">Natalie </t>
  </si>
  <si>
    <t xml:space="preserve">Erika </t>
  </si>
  <si>
    <t>Alva</t>
  </si>
  <si>
    <t>Eili</t>
  </si>
  <si>
    <t>Arthur</t>
  </si>
</sst>
</file>

<file path=xl/styles.xml><?xml version="1.0" encoding="utf-8"?>
<styleSheet xmlns="http://schemas.openxmlformats.org/spreadsheetml/2006/main">
  <numFmts count="2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[$-414]d\.\ mmmm\ yyyy"/>
    <numFmt numFmtId="181" formatCode="dd/mm/yy;@"/>
    <numFmt numFmtId="182" formatCode="0.0\ %"/>
    <numFmt numFmtId="183" formatCode="0.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79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7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1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5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" fontId="6" fillId="0" borderId="0" xfId="0" applyNumberFormat="1" applyFont="1" applyAlignment="1">
      <alignment horizontal="center"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4" fillId="33" borderId="0" xfId="0" applyFont="1" applyFill="1" applyAlignment="1">
      <alignment horizontal="center"/>
    </xf>
    <xf numFmtId="1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183" fontId="7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Y43"/>
  <sheetViews>
    <sheetView tabSelected="1" zoomScale="130" zoomScaleNormal="130" zoomScalePageLayoutView="0" workbookViewId="0" topLeftCell="A1">
      <selection activeCell="E15" sqref="E15"/>
    </sheetView>
  </sheetViews>
  <sheetFormatPr defaultColWidth="11.57421875" defaultRowHeight="12.75"/>
  <cols>
    <col min="1" max="1" width="16.28125" style="28" customWidth="1"/>
    <col min="2" max="3" width="5.7109375" style="29" customWidth="1"/>
    <col min="4" max="10" width="10.7109375" style="29" customWidth="1"/>
    <col min="11" max="11" width="11.421875" style="29" customWidth="1"/>
    <col min="12" max="12" width="5.421875" style="45" hidden="1" customWidth="1"/>
    <col min="13" max="13" width="4.7109375" style="45" hidden="1" customWidth="1"/>
    <col min="14" max="14" width="0.13671875" style="45" hidden="1" customWidth="1"/>
    <col min="15" max="15" width="4.28125" style="45" hidden="1" customWidth="1"/>
    <col min="16" max="16" width="6.28125" style="45" hidden="1" customWidth="1"/>
    <col min="17" max="17" width="12.7109375" style="45" hidden="1" customWidth="1"/>
    <col min="18" max="18" width="18.7109375" style="45" hidden="1" customWidth="1"/>
    <col min="19" max="19" width="32.421875" style="45" hidden="1" customWidth="1"/>
    <col min="20" max="16384" width="11.421875" style="28" customWidth="1"/>
  </cols>
  <sheetData>
    <row r="2" spans="1:19" s="31" customFormat="1" ht="10.5">
      <c r="A2" s="31" t="s">
        <v>13</v>
      </c>
      <c r="B2" s="58" t="s">
        <v>2</v>
      </c>
      <c r="C2" s="59"/>
      <c r="D2" s="33" t="s">
        <v>8</v>
      </c>
      <c r="E2" s="33" t="s">
        <v>5</v>
      </c>
      <c r="F2" s="33" t="s">
        <v>7</v>
      </c>
      <c r="G2" s="33" t="s">
        <v>3</v>
      </c>
      <c r="H2" s="33" t="s">
        <v>43</v>
      </c>
      <c r="I2" s="33" t="s">
        <v>4</v>
      </c>
      <c r="J2" s="33" t="s">
        <v>12</v>
      </c>
      <c r="K2" s="33" t="s">
        <v>39</v>
      </c>
      <c r="L2" s="42" t="s">
        <v>2</v>
      </c>
      <c r="M2" s="42" t="s">
        <v>9</v>
      </c>
      <c r="N2" s="42" t="s">
        <v>5</v>
      </c>
      <c r="O2" s="42" t="s">
        <v>7</v>
      </c>
      <c r="P2" s="42" t="s">
        <v>3</v>
      </c>
      <c r="Q2" s="42" t="s">
        <v>43</v>
      </c>
      <c r="R2" s="42" t="s">
        <v>4</v>
      </c>
      <c r="S2" s="42" t="s">
        <v>38</v>
      </c>
    </row>
    <row r="3" spans="1:19" s="31" customFormat="1" ht="11.25" customHeight="1">
      <c r="A3" s="31" t="s">
        <v>11</v>
      </c>
      <c r="B3" s="33" t="s">
        <v>17</v>
      </c>
      <c r="C3" s="33" t="s">
        <v>18</v>
      </c>
      <c r="D3" s="33" t="s">
        <v>14</v>
      </c>
      <c r="E3" s="33" t="s">
        <v>16</v>
      </c>
      <c r="F3" s="33" t="s">
        <v>15</v>
      </c>
      <c r="G3" s="33" t="s">
        <v>15</v>
      </c>
      <c r="H3" s="33" t="s">
        <v>15</v>
      </c>
      <c r="I3" s="33" t="s">
        <v>15</v>
      </c>
      <c r="L3" s="42"/>
      <c r="M3" s="42"/>
      <c r="N3" s="42"/>
      <c r="O3" s="42"/>
      <c r="P3" s="42"/>
      <c r="Q3" s="42"/>
      <c r="R3" s="42"/>
      <c r="S3" s="42"/>
    </row>
    <row r="4" spans="2:19" s="31" customFormat="1" ht="6" customHeight="1">
      <c r="B4" s="33"/>
      <c r="C4" s="33"/>
      <c r="D4" s="33"/>
      <c r="E4" s="33"/>
      <c r="F4" s="33"/>
      <c r="G4" s="33"/>
      <c r="H4" s="33"/>
      <c r="I4" s="33"/>
      <c r="L4" s="42"/>
      <c r="M4" s="42"/>
      <c r="N4" s="42"/>
      <c r="O4" s="42"/>
      <c r="P4" s="42"/>
      <c r="Q4" s="42"/>
      <c r="R4" s="42"/>
      <c r="S4" s="42"/>
    </row>
    <row r="5" spans="1:25" s="37" customFormat="1" ht="11.25" customHeight="1">
      <c r="A5" s="37" t="s">
        <v>36</v>
      </c>
      <c r="B5" s="38">
        <v>13</v>
      </c>
      <c r="C5" s="38">
        <v>10</v>
      </c>
      <c r="D5" s="57">
        <v>21.5</v>
      </c>
      <c r="E5" s="38">
        <v>210</v>
      </c>
      <c r="F5" s="38">
        <v>14</v>
      </c>
      <c r="G5" s="38">
        <v>8</v>
      </c>
      <c r="H5" s="38">
        <v>20</v>
      </c>
      <c r="I5" s="38">
        <v>80</v>
      </c>
      <c r="J5" s="39">
        <f>SUMIF(L5:R5,"&gt;0")</f>
        <v>314.275</v>
      </c>
      <c r="K5" s="39">
        <f>J5/S5</f>
        <v>44.896428571428565</v>
      </c>
      <c r="L5" s="43">
        <f>IF(B5&gt;0,(-0.48*(B5*60+C5)+417.6),0)</f>
        <v>38.400000000000034</v>
      </c>
      <c r="M5" s="43">
        <f>IF(D5&gt;0,((-51.19*D5)+1106),0)</f>
        <v>5.414999999999964</v>
      </c>
      <c r="N5" s="43">
        <f>IF(E5&gt;0,((0.95*E5)-142.5),0)</f>
        <v>57</v>
      </c>
      <c r="O5" s="43">
        <f>IF(F5&gt;0,((4*F5)-20),0)</f>
        <v>36</v>
      </c>
      <c r="P5" s="43">
        <f>IF(G5&gt;0,((5.88*G5)-5.88),0)</f>
        <v>41.16</v>
      </c>
      <c r="Q5" s="43">
        <f>IF(H5&gt;0,((2.55*H5)-7.7),0)</f>
        <v>43.3</v>
      </c>
      <c r="R5" s="43">
        <f>IF(I5&gt;0,((2.95*I5)-143),0)</f>
        <v>93</v>
      </c>
      <c r="S5" s="43">
        <f>COUNT(L5:R5)</f>
        <v>7</v>
      </c>
      <c r="T5" s="34"/>
      <c r="U5" s="34"/>
      <c r="V5" s="34"/>
      <c r="W5" s="34"/>
      <c r="X5" s="34"/>
      <c r="Y5" s="34"/>
    </row>
    <row r="6" spans="1:25" s="37" customFormat="1" ht="11.25" customHeight="1">
      <c r="A6" s="37" t="s">
        <v>37</v>
      </c>
      <c r="B6" s="38">
        <v>14</v>
      </c>
      <c r="C6" s="38">
        <v>10</v>
      </c>
      <c r="D6" s="38">
        <v>22.2</v>
      </c>
      <c r="E6" s="38">
        <v>175</v>
      </c>
      <c r="F6" s="38">
        <v>14</v>
      </c>
      <c r="G6" s="38">
        <v>5</v>
      </c>
      <c r="H6" s="38">
        <v>14</v>
      </c>
      <c r="I6" s="38">
        <v>75</v>
      </c>
      <c r="J6" s="39">
        <f>SUMIF(L6:R6,"&gt;0")</f>
        <v>317.1200000000001</v>
      </c>
      <c r="K6" s="39">
        <f>J6/S6</f>
        <v>45.30285714285716</v>
      </c>
      <c r="L6" s="43">
        <f>IF(B6&gt;0,(-0.436*(B6*60+C6)+417.6),0)</f>
        <v>47</v>
      </c>
      <c r="M6" s="43">
        <f>IF(D6&gt;0,((-49.5*D6)+1106),0)</f>
        <v>7.100000000000136</v>
      </c>
      <c r="N6" s="43">
        <f>IF(E6&gt;0,((1.05*E6)-142.5),0)</f>
        <v>41.25</v>
      </c>
      <c r="O6" s="43">
        <f>IF(F6&gt;0,((4*F6)-20),0)</f>
        <v>36</v>
      </c>
      <c r="P6" s="43">
        <f>IF(G6&gt;0,(7.94*G6),0)</f>
        <v>39.7</v>
      </c>
      <c r="Q6" s="43">
        <f>IF(H6&gt;0,(3.13*H6),0)</f>
        <v>43.82</v>
      </c>
      <c r="R6" s="43">
        <f>IF(I6&gt;0,((3.27*I6)-143),0)</f>
        <v>102.25</v>
      </c>
      <c r="S6" s="43">
        <f aca="true" t="shared" si="0" ref="S6:S42">COUNT(L6:R6)</f>
        <v>7</v>
      </c>
      <c r="T6" s="34"/>
      <c r="U6" s="34"/>
      <c r="V6" s="34"/>
      <c r="W6" s="34"/>
      <c r="X6" s="34"/>
      <c r="Y6" s="34"/>
    </row>
    <row r="7" spans="2:19" s="35" customFormat="1" ht="6" customHeight="1" thickBot="1">
      <c r="B7" s="36"/>
      <c r="C7" s="36"/>
      <c r="D7" s="36"/>
      <c r="E7" s="36"/>
      <c r="F7" s="36"/>
      <c r="G7" s="36"/>
      <c r="H7" s="36"/>
      <c r="I7" s="36"/>
      <c r="J7" s="36"/>
      <c r="K7" s="46"/>
      <c r="L7" s="44"/>
      <c r="M7" s="44"/>
      <c r="N7" s="44"/>
      <c r="O7" s="44"/>
      <c r="P7" s="44"/>
      <c r="Q7" s="44"/>
      <c r="R7" s="44"/>
      <c r="S7" s="43">
        <f t="shared" si="0"/>
        <v>0</v>
      </c>
    </row>
    <row r="8" spans="1:19" s="35" customFormat="1" ht="11.25" customHeight="1">
      <c r="A8" s="47" t="s">
        <v>10</v>
      </c>
      <c r="B8" s="60" t="s">
        <v>2</v>
      </c>
      <c r="C8" s="61"/>
      <c r="D8" s="48" t="s">
        <v>9</v>
      </c>
      <c r="E8" s="48" t="s">
        <v>5</v>
      </c>
      <c r="F8" s="48" t="s">
        <v>7</v>
      </c>
      <c r="G8" s="48" t="s">
        <v>3</v>
      </c>
      <c r="H8" s="48" t="s">
        <v>43</v>
      </c>
      <c r="I8" s="48" t="s">
        <v>4</v>
      </c>
      <c r="J8" s="48" t="s">
        <v>12</v>
      </c>
      <c r="K8" s="49" t="s">
        <v>39</v>
      </c>
      <c r="L8" s="44"/>
      <c r="M8" s="44"/>
      <c r="N8" s="44"/>
      <c r="O8" s="44"/>
      <c r="P8" s="44"/>
      <c r="Q8" s="44"/>
      <c r="R8" s="44"/>
      <c r="S8" s="43"/>
    </row>
    <row r="9" spans="1:19" ht="11.25" customHeight="1">
      <c r="A9" s="56" t="s">
        <v>13</v>
      </c>
      <c r="B9" s="54" t="s">
        <v>17</v>
      </c>
      <c r="C9" s="54" t="s">
        <v>18</v>
      </c>
      <c r="D9" s="54" t="s">
        <v>14</v>
      </c>
      <c r="E9" s="54" t="s">
        <v>16</v>
      </c>
      <c r="F9" s="54" t="s">
        <v>15</v>
      </c>
      <c r="G9" s="54" t="s">
        <v>15</v>
      </c>
      <c r="H9" s="54" t="s">
        <v>15</v>
      </c>
      <c r="I9" s="54" t="s">
        <v>15</v>
      </c>
      <c r="J9" s="54" t="s">
        <v>40</v>
      </c>
      <c r="K9" s="55" t="s">
        <v>41</v>
      </c>
      <c r="S9" s="43">
        <f t="shared" si="0"/>
        <v>0</v>
      </c>
    </row>
    <row r="10" spans="1:19" ht="6" customHeight="1">
      <c r="A10" s="31"/>
      <c r="K10" s="39"/>
      <c r="S10" s="43"/>
    </row>
    <row r="11" spans="1:25" ht="10.5">
      <c r="A11" s="30" t="s">
        <v>49</v>
      </c>
      <c r="B11" s="29">
        <v>14</v>
      </c>
      <c r="C11" s="29">
        <v>49</v>
      </c>
      <c r="D11" s="29">
        <v>24.58</v>
      </c>
      <c r="E11" s="29">
        <v>176</v>
      </c>
      <c r="F11" s="29">
        <v>4</v>
      </c>
      <c r="G11" s="29">
        <v>2</v>
      </c>
      <c r="H11" s="29">
        <v>1</v>
      </c>
      <c r="I11" s="29">
        <v>48</v>
      </c>
      <c r="J11" s="32">
        <f>SUMIF(L11:R11,"&gt;0")</f>
        <v>30.579999999999988</v>
      </c>
      <c r="K11" s="39">
        <f>J11/S11</f>
        <v>4.3685714285714266</v>
      </c>
      <c r="L11" s="43">
        <f>IF(B11&gt;0,(-0.48*(B11*60+C11)+417.6),0)</f>
        <v>-9.119999999999948</v>
      </c>
      <c r="M11" s="43">
        <f>IF(D11&gt;0,((-51.19*D11)+1106),0)</f>
        <v>-152.25019999999995</v>
      </c>
      <c r="N11" s="43">
        <f>IF(E11&gt;0,((0.95*E11)-142.5),0)</f>
        <v>24.69999999999999</v>
      </c>
      <c r="O11" s="43">
        <f>IF(F11&gt;0,((4*F11)-20),0)</f>
        <v>-4</v>
      </c>
      <c r="P11" s="43">
        <f>IF(G11&gt;0,((5.88*G11)-5.88),0)</f>
        <v>5.88</v>
      </c>
      <c r="Q11" s="43">
        <f>IF(H11&gt;0,((2.55*H11)-7.7),0)</f>
        <v>-5.15</v>
      </c>
      <c r="R11" s="43">
        <f>IF(I11&gt;0,((2.95*I11)-143),0)</f>
        <v>-1.3999999999999773</v>
      </c>
      <c r="S11" s="43">
        <f t="shared" si="0"/>
        <v>7</v>
      </c>
      <c r="T11" s="34"/>
      <c r="U11" s="34"/>
      <c r="V11" s="34"/>
      <c r="W11" s="34"/>
      <c r="X11" s="34"/>
      <c r="Y11" s="34"/>
    </row>
    <row r="12" spans="1:19" ht="10.5">
      <c r="A12" s="30"/>
      <c r="J12" s="32">
        <f>SUMIF(L12:R12,"&gt;0")</f>
        <v>0</v>
      </c>
      <c r="K12" s="39">
        <f>J12/S12</f>
        <v>0</v>
      </c>
      <c r="L12" s="43">
        <f>IF(B12&gt;0,(-0.48*(B12*60+C12)+417.6),0)</f>
        <v>0</v>
      </c>
      <c r="M12" s="43">
        <f>IF(D12&gt;0,((-51.19*D12)+1106),0)</f>
        <v>0</v>
      </c>
      <c r="N12" s="43">
        <f>IF(E12&gt;0,((0.95*E12)-142.5),0)</f>
        <v>0</v>
      </c>
      <c r="O12" s="43">
        <f>IF(F12&gt;0,((4*F12)-20),0)</f>
        <v>0</v>
      </c>
      <c r="P12" s="43">
        <f>IF(G12&gt;0,((5.88*G12)-5.88),0)</f>
        <v>0</v>
      </c>
      <c r="Q12" s="43">
        <f>IF(H12&gt;0,((2.55*H12)-7.7),0)</f>
        <v>0</v>
      </c>
      <c r="R12" s="43">
        <f>IF(I12&gt;0,((2.95*I12)-143),0)</f>
        <v>0</v>
      </c>
      <c r="S12" s="43">
        <f t="shared" si="0"/>
        <v>7</v>
      </c>
    </row>
    <row r="13" spans="1:20" ht="10.5">
      <c r="A13" s="30"/>
      <c r="J13" s="32">
        <f>SUMIF(L13:R13,"&gt;0")</f>
        <v>0</v>
      </c>
      <c r="K13" s="39">
        <f>J13/S13</f>
        <v>0</v>
      </c>
      <c r="L13" s="43">
        <f>IF(B13&gt;0,(-0.48*(B13*60+C13)+417.6),0)</f>
        <v>0</v>
      </c>
      <c r="M13" s="43">
        <f>IF(D13&gt;0,((-51.19*D13)+1106),0)</f>
        <v>0</v>
      </c>
      <c r="N13" s="43">
        <f>IF(E13&gt;0,((0.95*E13)-142.5),0)</f>
        <v>0</v>
      </c>
      <c r="O13" s="43">
        <f>IF(F13&gt;0,((4*F13)-20),0)</f>
        <v>0</v>
      </c>
      <c r="P13" s="43">
        <f>IF(G13&gt;0,((5.88*G13)-5.88),0)</f>
        <v>0</v>
      </c>
      <c r="Q13" s="43">
        <f>IF(H13&gt;0,((2.55*H13)-7.7),0)</f>
        <v>0</v>
      </c>
      <c r="R13" s="43">
        <f>IF(I13&gt;0,((2.95*I13)-143),0)</f>
        <v>0</v>
      </c>
      <c r="S13" s="43">
        <f t="shared" si="0"/>
        <v>7</v>
      </c>
      <c r="T13" s="34"/>
    </row>
    <row r="14" spans="1:19" ht="10.5">
      <c r="A14" s="30"/>
      <c r="J14" s="32">
        <f>SUMIF(L14:R14,"&gt;0")</f>
        <v>0</v>
      </c>
      <c r="K14" s="39">
        <f>J14/S14</f>
        <v>0</v>
      </c>
      <c r="L14" s="43">
        <f>IF(B14&gt;0,(-0.48*(B14*60+C14)+417.6),0)</f>
        <v>0</v>
      </c>
      <c r="M14" s="43">
        <f>IF(D14&gt;0,((-51.19*D14)+1106),0)</f>
        <v>0</v>
      </c>
      <c r="N14" s="43">
        <f>IF(E14&gt;0,((0.95*E14)-142.5),0)</f>
        <v>0</v>
      </c>
      <c r="O14" s="43">
        <f>IF(F14&gt;0,((4*F14)-20),0)</f>
        <v>0</v>
      </c>
      <c r="P14" s="43">
        <f>IF(G14&gt;0,((5.88*G14)-5.88),0)</f>
        <v>0</v>
      </c>
      <c r="Q14" s="43">
        <f>IF(H14&gt;0,((2.55*H14)-7.7),0)</f>
        <v>0</v>
      </c>
      <c r="R14" s="43">
        <f>IF(I14&gt;0,((2.95*I14)-143),0)</f>
        <v>0</v>
      </c>
      <c r="S14" s="43">
        <f t="shared" si="0"/>
        <v>7</v>
      </c>
    </row>
    <row r="15" spans="1:19" ht="12" thickBot="1">
      <c r="A15" s="50"/>
      <c r="B15" s="51"/>
      <c r="C15" s="51"/>
      <c r="D15" s="51"/>
      <c r="E15" s="51"/>
      <c r="F15" s="51"/>
      <c r="G15" s="51"/>
      <c r="H15" s="51"/>
      <c r="I15" s="51"/>
      <c r="J15" s="52">
        <f>SUMIF(L15:R15,"&gt;0")</f>
        <v>0</v>
      </c>
      <c r="K15" s="53">
        <f>J15/S15</f>
        <v>0</v>
      </c>
      <c r="L15" s="43">
        <f>IF(B15&gt;0,(-0.48*(B15*60+C15)+417.6),0)</f>
        <v>0</v>
      </c>
      <c r="M15" s="43">
        <f>IF(D15&gt;0,((-51.19*D15)+1106),0)</f>
        <v>0</v>
      </c>
      <c r="N15" s="43">
        <f>IF(E15&gt;0,((0.95*E15)-142.5),0)</f>
        <v>0</v>
      </c>
      <c r="O15" s="43">
        <f>IF(F15&gt;0,((4*F15)-20),0)</f>
        <v>0</v>
      </c>
      <c r="P15" s="43">
        <f>IF(G15&gt;0,((5.88*G15)-5.88),0)</f>
        <v>0</v>
      </c>
      <c r="Q15" s="43">
        <f>IF(H15&gt;0,((2.55*H15)-7.7),0)</f>
        <v>0</v>
      </c>
      <c r="R15" s="43">
        <f>IF(I15&gt;0,((2.95*I15)-143),0)</f>
        <v>0</v>
      </c>
      <c r="S15" s="43">
        <f t="shared" si="0"/>
        <v>7</v>
      </c>
    </row>
    <row r="16" spans="10:19" ht="12" thickBot="1">
      <c r="J16" s="32"/>
      <c r="K16" s="39"/>
      <c r="L16" s="43">
        <f>IF(B16&gt;0,(-0.48*(B16*60+C16)+417.6),0)</f>
        <v>0</v>
      </c>
      <c r="M16" s="43">
        <f>IF(D16&gt;0,((-51.19*D16)+1106),0)</f>
        <v>0</v>
      </c>
      <c r="N16" s="43">
        <f>IF(E16&gt;0,((0.95*E16)-142.5),0)</f>
        <v>0</v>
      </c>
      <c r="O16" s="43">
        <f>IF(F16&gt;0,((4*F16)-20),0)</f>
        <v>0</v>
      </c>
      <c r="P16" s="43">
        <f>IF(G16&gt;0,((5.88*G16)-5.88),0)</f>
        <v>0</v>
      </c>
      <c r="Q16" s="43">
        <f>IF(H16&gt;0,((2.55*H16)-7.7),0)</f>
        <v>0</v>
      </c>
      <c r="R16" s="43">
        <f>IF(I16&gt;0,((2.95*I16)-143),0)</f>
        <v>0</v>
      </c>
      <c r="S16" s="43">
        <f t="shared" si="0"/>
        <v>7</v>
      </c>
    </row>
    <row r="17" spans="1:19" s="35" customFormat="1" ht="11.25" customHeight="1">
      <c r="A17" s="47" t="s">
        <v>35</v>
      </c>
      <c r="B17" s="60" t="s">
        <v>2</v>
      </c>
      <c r="C17" s="61"/>
      <c r="D17" s="48" t="s">
        <v>9</v>
      </c>
      <c r="E17" s="48" t="s">
        <v>5</v>
      </c>
      <c r="F17" s="48" t="s">
        <v>7</v>
      </c>
      <c r="G17" s="48" t="s">
        <v>3</v>
      </c>
      <c r="H17" s="48" t="s">
        <v>43</v>
      </c>
      <c r="I17" s="48" t="s">
        <v>4</v>
      </c>
      <c r="J17" s="48" t="s">
        <v>12</v>
      </c>
      <c r="K17" s="49" t="s">
        <v>39</v>
      </c>
      <c r="L17" s="44"/>
      <c r="M17" s="44"/>
      <c r="N17" s="44"/>
      <c r="O17" s="44"/>
      <c r="P17" s="44"/>
      <c r="Q17" s="44"/>
      <c r="R17" s="44"/>
      <c r="S17" s="43"/>
    </row>
    <row r="18" spans="1:19" ht="11.25" customHeight="1">
      <c r="A18" s="56" t="s">
        <v>13</v>
      </c>
      <c r="B18" s="54" t="s">
        <v>17</v>
      </c>
      <c r="C18" s="54" t="s">
        <v>18</v>
      </c>
      <c r="D18" s="54" t="s">
        <v>14</v>
      </c>
      <c r="E18" s="54" t="s">
        <v>16</v>
      </c>
      <c r="F18" s="54" t="s">
        <v>15</v>
      </c>
      <c r="G18" s="54" t="s">
        <v>15</v>
      </c>
      <c r="H18" s="54" t="s">
        <v>15</v>
      </c>
      <c r="I18" s="54" t="s">
        <v>15</v>
      </c>
      <c r="J18" s="54" t="s">
        <v>40</v>
      </c>
      <c r="K18" s="55" t="s">
        <v>41</v>
      </c>
      <c r="S18" s="43">
        <f>COUNT(L18:R18)</f>
        <v>0</v>
      </c>
    </row>
    <row r="19" spans="1:19" ht="10.5">
      <c r="A19" s="28" t="s">
        <v>45</v>
      </c>
      <c r="B19" s="29">
        <v>14</v>
      </c>
      <c r="C19" s="29">
        <v>36</v>
      </c>
      <c r="D19" s="29">
        <v>24.28</v>
      </c>
      <c r="E19" s="29">
        <v>1.77</v>
      </c>
      <c r="F19" s="29">
        <v>13</v>
      </c>
      <c r="G19" s="29">
        <v>0</v>
      </c>
      <c r="H19" s="29">
        <v>9</v>
      </c>
      <c r="I19" s="29">
        <v>48</v>
      </c>
      <c r="J19" s="32">
        <f aca="true" t="shared" si="1" ref="J19:J24">SUMIF(L19:R19,"&gt;0")</f>
        <v>109.79400000000005</v>
      </c>
      <c r="K19" s="32">
        <f aca="true" t="shared" si="2" ref="K19:K24">J19/S19</f>
        <v>15.684857142857151</v>
      </c>
      <c r="L19" s="43">
        <f>IF(B19&gt;0,(-0.436*(B19*60+C19)+417.6),0)</f>
        <v>35.664000000000044</v>
      </c>
      <c r="M19" s="43">
        <f>IF(D19&gt;0,((-49.5*D19)+1106),0)</f>
        <v>-95.86000000000013</v>
      </c>
      <c r="N19" s="43">
        <f>IF(E19&gt;0,((1.05*E19)-142.5),0)</f>
        <v>-140.6415</v>
      </c>
      <c r="O19" s="43">
        <f>IF(F19&gt;0,((4*F19)-20),0)</f>
        <v>32</v>
      </c>
      <c r="P19" s="43">
        <f>IF(G19&gt;0,(7.94*G19),0)</f>
        <v>0</v>
      </c>
      <c r="Q19" s="43">
        <f>IF(H19&gt;0,(3.13*H19),0)</f>
        <v>28.169999999999998</v>
      </c>
      <c r="R19" s="43">
        <f>IF(I19&gt;0,((3.27*I19)-143),0)</f>
        <v>13.960000000000008</v>
      </c>
      <c r="S19" s="43">
        <f t="shared" si="0"/>
        <v>7</v>
      </c>
    </row>
    <row r="20" spans="1:19" ht="10.5">
      <c r="A20" s="28" t="s">
        <v>46</v>
      </c>
      <c r="B20" s="29">
        <v>14</v>
      </c>
      <c r="C20" s="29">
        <v>19</v>
      </c>
      <c r="D20" s="29">
        <v>23.43</v>
      </c>
      <c r="E20" s="29">
        <v>177</v>
      </c>
      <c r="F20" s="29">
        <v>4</v>
      </c>
      <c r="G20" s="29">
        <v>0</v>
      </c>
      <c r="H20" s="29">
        <v>0</v>
      </c>
      <c r="I20" s="29">
        <v>53</v>
      </c>
      <c r="J20" s="32">
        <f t="shared" si="1"/>
        <v>116.73600000000002</v>
      </c>
      <c r="K20" s="32">
        <f t="shared" si="2"/>
        <v>16.67657142857143</v>
      </c>
      <c r="L20" s="43">
        <f aca="true" t="shared" si="3" ref="L20:L34">IF(B20&gt;0,(-0.436*(B20*60+C20)+417.6),0)</f>
        <v>43.07600000000002</v>
      </c>
      <c r="M20" s="43">
        <f aca="true" t="shared" si="4" ref="M20:M34">IF(D20&gt;0,((-49.5*D20)+1106),0)</f>
        <v>-53.78500000000008</v>
      </c>
      <c r="N20" s="43">
        <f aca="true" t="shared" si="5" ref="N20:N34">IF(E20&gt;0,((1.05*E20)-142.5),0)</f>
        <v>43.349999999999994</v>
      </c>
      <c r="O20" s="43">
        <f aca="true" t="shared" si="6" ref="O20:O34">IF(F20&gt;0,((4*F20)-20),0)</f>
        <v>-4</v>
      </c>
      <c r="P20" s="43">
        <f aca="true" t="shared" si="7" ref="P20:P34">IF(G20&gt;0,(7.94*G20),0)</f>
        <v>0</v>
      </c>
      <c r="Q20" s="43">
        <f aca="true" t="shared" si="8" ref="Q20:Q34">IF(H20&gt;0,(3.13*H20),0)</f>
        <v>0</v>
      </c>
      <c r="R20" s="43">
        <f aca="true" t="shared" si="9" ref="R20:R34">IF(I20&gt;0,((3.27*I20)-143),0)</f>
        <v>30.310000000000002</v>
      </c>
      <c r="S20" s="43">
        <f t="shared" si="0"/>
        <v>7</v>
      </c>
    </row>
    <row r="21" spans="1:19" ht="10.5">
      <c r="A21" s="28" t="s">
        <v>47</v>
      </c>
      <c r="B21" s="29">
        <v>14</v>
      </c>
      <c r="C21" s="29">
        <v>33</v>
      </c>
      <c r="D21" s="29">
        <v>22.24</v>
      </c>
      <c r="E21" s="29">
        <v>162</v>
      </c>
      <c r="F21" s="29">
        <v>0</v>
      </c>
      <c r="G21" s="29">
        <v>0</v>
      </c>
      <c r="H21" s="29">
        <v>5</v>
      </c>
      <c r="I21" s="29">
        <v>44</v>
      </c>
      <c r="J21" s="32">
        <f t="shared" si="1"/>
        <v>86.22200000000015</v>
      </c>
      <c r="K21" s="32">
        <f t="shared" si="2"/>
        <v>12.317428571428593</v>
      </c>
      <c r="L21" s="43">
        <f>IF(B21&gt;0,(-0.436*(B21*60+C21)+417.6),0)</f>
        <v>36.97200000000004</v>
      </c>
      <c r="M21" s="43">
        <f>IF(D21&gt;0,((-49.5*D21)+1106),0)</f>
        <v>5.120000000000118</v>
      </c>
      <c r="N21" s="43">
        <f>IF(E21&gt;0,((1.05*E21)-142.5),0)</f>
        <v>27.599999999999994</v>
      </c>
      <c r="O21" s="43">
        <f>IF(F21&gt;0,((4*F21)-20),0)</f>
        <v>0</v>
      </c>
      <c r="P21" s="43">
        <f>IF(G21&gt;0,(7.94*G21),0)</f>
        <v>0</v>
      </c>
      <c r="Q21" s="43">
        <f t="shared" si="8"/>
        <v>15.649999999999999</v>
      </c>
      <c r="R21" s="43">
        <f>IF(I21&gt;0,((3.27*I21)-143),0)</f>
        <v>0.8799999999999955</v>
      </c>
      <c r="S21" s="43">
        <f t="shared" si="0"/>
        <v>7</v>
      </c>
    </row>
    <row r="22" spans="1:19" ht="10.5">
      <c r="A22" s="28" t="s">
        <v>48</v>
      </c>
      <c r="B22" s="29">
        <v>15</v>
      </c>
      <c r="C22" s="29">
        <v>36</v>
      </c>
      <c r="D22" s="29">
        <v>27.7</v>
      </c>
      <c r="E22" s="29">
        <v>163</v>
      </c>
      <c r="F22" s="29">
        <v>5</v>
      </c>
      <c r="G22" s="29">
        <v>0</v>
      </c>
      <c r="H22" s="29">
        <v>7</v>
      </c>
      <c r="I22" s="29">
        <v>46</v>
      </c>
      <c r="J22" s="32">
        <f t="shared" si="1"/>
        <v>67.48400000000001</v>
      </c>
      <c r="K22" s="32">
        <f t="shared" si="2"/>
        <v>9.64057142857143</v>
      </c>
      <c r="L22" s="43">
        <f>IF(B22&gt;0,(-0.436*(B22*60+C22)+417.6),0)</f>
        <v>9.504000000000019</v>
      </c>
      <c r="M22" s="43">
        <f>IF(D22&gt;0,((-49.5*D22)+1106),0)</f>
        <v>-265.14999999999986</v>
      </c>
      <c r="N22" s="43">
        <f>IF(E22&gt;0,((1.05*E22)-142.5),0)</f>
        <v>28.650000000000006</v>
      </c>
      <c r="O22" s="43">
        <f>IF(F22&gt;0,((4*F22)-20),0)</f>
        <v>0</v>
      </c>
      <c r="P22" s="43">
        <f>IF(G22&gt;0,(7.94*G22),0)</f>
        <v>0</v>
      </c>
      <c r="Q22" s="43">
        <f t="shared" si="8"/>
        <v>21.91</v>
      </c>
      <c r="R22" s="43">
        <f>IF(I22&gt;0,((3.27*I22)-143),0)</f>
        <v>7.4199999999999875</v>
      </c>
      <c r="S22" s="43">
        <f t="shared" si="0"/>
        <v>7</v>
      </c>
    </row>
    <row r="23" spans="10:19" ht="10.5">
      <c r="J23" s="32">
        <f t="shared" si="1"/>
        <v>0</v>
      </c>
      <c r="K23" s="32">
        <f t="shared" si="2"/>
        <v>0</v>
      </c>
      <c r="L23" s="43">
        <f t="shared" si="3"/>
        <v>0</v>
      </c>
      <c r="M23" s="43">
        <f t="shared" si="4"/>
        <v>0</v>
      </c>
      <c r="N23" s="43">
        <f t="shared" si="5"/>
        <v>0</v>
      </c>
      <c r="O23" s="43">
        <f t="shared" si="6"/>
        <v>0</v>
      </c>
      <c r="P23" s="43">
        <f t="shared" si="7"/>
        <v>0</v>
      </c>
      <c r="Q23" s="43">
        <f t="shared" si="8"/>
        <v>0</v>
      </c>
      <c r="R23" s="43">
        <f t="shared" si="9"/>
        <v>0</v>
      </c>
      <c r="S23" s="43">
        <f t="shared" si="0"/>
        <v>7</v>
      </c>
    </row>
    <row r="24" spans="1:19" ht="12" thickBot="1">
      <c r="A24" s="50"/>
      <c r="B24" s="51"/>
      <c r="C24" s="51"/>
      <c r="D24" s="51"/>
      <c r="E24" s="51"/>
      <c r="F24" s="51"/>
      <c r="G24" s="51"/>
      <c r="H24" s="51"/>
      <c r="I24" s="51"/>
      <c r="J24" s="52">
        <f t="shared" si="1"/>
        <v>0</v>
      </c>
      <c r="K24" s="52">
        <f t="shared" si="2"/>
        <v>0</v>
      </c>
      <c r="L24" s="43">
        <f t="shared" si="3"/>
        <v>0</v>
      </c>
      <c r="M24" s="43">
        <f t="shared" si="4"/>
        <v>0</v>
      </c>
      <c r="N24" s="43">
        <f t="shared" si="5"/>
        <v>0</v>
      </c>
      <c r="O24" s="43">
        <f t="shared" si="6"/>
        <v>0</v>
      </c>
      <c r="P24" s="43">
        <f t="shared" si="7"/>
        <v>0</v>
      </c>
      <c r="Q24" s="43">
        <f t="shared" si="8"/>
        <v>0</v>
      </c>
      <c r="R24" s="43">
        <f t="shared" si="9"/>
        <v>0</v>
      </c>
      <c r="S24" s="43">
        <f t="shared" si="0"/>
        <v>7</v>
      </c>
    </row>
    <row r="25" spans="10:19" ht="10.5">
      <c r="J25" s="32"/>
      <c r="K25" s="39"/>
      <c r="L25" s="43">
        <f t="shared" si="3"/>
        <v>0</v>
      </c>
      <c r="M25" s="43">
        <f t="shared" si="4"/>
        <v>0</v>
      </c>
      <c r="N25" s="43">
        <f t="shared" si="5"/>
        <v>0</v>
      </c>
      <c r="O25" s="43">
        <f t="shared" si="6"/>
        <v>0</v>
      </c>
      <c r="P25" s="43">
        <f t="shared" si="7"/>
        <v>0</v>
      </c>
      <c r="Q25" s="43">
        <f t="shared" si="8"/>
        <v>0</v>
      </c>
      <c r="R25" s="43">
        <f t="shared" si="9"/>
        <v>0</v>
      </c>
      <c r="S25" s="43">
        <f t="shared" si="0"/>
        <v>7</v>
      </c>
    </row>
    <row r="26" spans="10:19" ht="10.5">
      <c r="J26" s="32"/>
      <c r="K26" s="39"/>
      <c r="L26" s="43">
        <f t="shared" si="3"/>
        <v>0</v>
      </c>
      <c r="M26" s="43">
        <f t="shared" si="4"/>
        <v>0</v>
      </c>
      <c r="N26" s="43">
        <f t="shared" si="5"/>
        <v>0</v>
      </c>
      <c r="O26" s="43">
        <f t="shared" si="6"/>
        <v>0</v>
      </c>
      <c r="P26" s="43">
        <f t="shared" si="7"/>
        <v>0</v>
      </c>
      <c r="Q26" s="43">
        <f t="shared" si="8"/>
        <v>0</v>
      </c>
      <c r="R26" s="43">
        <f t="shared" si="9"/>
        <v>0</v>
      </c>
      <c r="S26" s="43">
        <f t="shared" si="0"/>
        <v>7</v>
      </c>
    </row>
    <row r="27" spans="10:19" ht="10.5">
      <c r="J27" s="32"/>
      <c r="K27" s="39"/>
      <c r="L27" s="43">
        <f t="shared" si="3"/>
        <v>0</v>
      </c>
      <c r="M27" s="43">
        <f t="shared" si="4"/>
        <v>0</v>
      </c>
      <c r="N27" s="43">
        <f t="shared" si="5"/>
        <v>0</v>
      </c>
      <c r="O27" s="43">
        <f t="shared" si="6"/>
        <v>0</v>
      </c>
      <c r="P27" s="43">
        <f t="shared" si="7"/>
        <v>0</v>
      </c>
      <c r="Q27" s="43">
        <f t="shared" si="8"/>
        <v>0</v>
      </c>
      <c r="R27" s="43">
        <f t="shared" si="9"/>
        <v>0</v>
      </c>
      <c r="S27" s="43">
        <f t="shared" si="0"/>
        <v>7</v>
      </c>
    </row>
    <row r="28" spans="10:19" ht="10.5">
      <c r="J28" s="32"/>
      <c r="K28" s="39"/>
      <c r="L28" s="43">
        <f t="shared" si="3"/>
        <v>0</v>
      </c>
      <c r="M28" s="43">
        <f t="shared" si="4"/>
        <v>0</v>
      </c>
      <c r="N28" s="43">
        <f t="shared" si="5"/>
        <v>0</v>
      </c>
      <c r="O28" s="43">
        <f t="shared" si="6"/>
        <v>0</v>
      </c>
      <c r="P28" s="43">
        <f t="shared" si="7"/>
        <v>0</v>
      </c>
      <c r="Q28" s="43">
        <f t="shared" si="8"/>
        <v>0</v>
      </c>
      <c r="R28" s="43">
        <f t="shared" si="9"/>
        <v>0</v>
      </c>
      <c r="S28" s="43">
        <f t="shared" si="0"/>
        <v>7</v>
      </c>
    </row>
    <row r="29" spans="10:19" ht="10.5">
      <c r="J29" s="32"/>
      <c r="K29" s="39"/>
      <c r="L29" s="43">
        <f t="shared" si="3"/>
        <v>0</v>
      </c>
      <c r="M29" s="43">
        <f t="shared" si="4"/>
        <v>0</v>
      </c>
      <c r="N29" s="43">
        <f t="shared" si="5"/>
        <v>0</v>
      </c>
      <c r="O29" s="43">
        <f t="shared" si="6"/>
        <v>0</v>
      </c>
      <c r="P29" s="43">
        <f t="shared" si="7"/>
        <v>0</v>
      </c>
      <c r="Q29" s="43">
        <f t="shared" si="8"/>
        <v>0</v>
      </c>
      <c r="R29" s="43">
        <f t="shared" si="9"/>
        <v>0</v>
      </c>
      <c r="S29" s="43">
        <f t="shared" si="0"/>
        <v>7</v>
      </c>
    </row>
    <row r="30" spans="10:19" ht="10.5">
      <c r="J30" s="32"/>
      <c r="K30" s="39"/>
      <c r="L30" s="43">
        <f t="shared" si="3"/>
        <v>0</v>
      </c>
      <c r="M30" s="43">
        <f t="shared" si="4"/>
        <v>0</v>
      </c>
      <c r="N30" s="43">
        <f t="shared" si="5"/>
        <v>0</v>
      </c>
      <c r="O30" s="43">
        <f t="shared" si="6"/>
        <v>0</v>
      </c>
      <c r="P30" s="43">
        <f t="shared" si="7"/>
        <v>0</v>
      </c>
      <c r="Q30" s="43">
        <f t="shared" si="8"/>
        <v>0</v>
      </c>
      <c r="R30" s="43">
        <f t="shared" si="9"/>
        <v>0</v>
      </c>
      <c r="S30" s="43">
        <f t="shared" si="0"/>
        <v>7</v>
      </c>
    </row>
    <row r="31" spans="11:19" ht="10.5">
      <c r="K31" s="39"/>
      <c r="L31" s="43">
        <f t="shared" si="3"/>
        <v>0</v>
      </c>
      <c r="M31" s="43">
        <f t="shared" si="4"/>
        <v>0</v>
      </c>
      <c r="N31" s="43">
        <f t="shared" si="5"/>
        <v>0</v>
      </c>
      <c r="O31" s="43">
        <f t="shared" si="6"/>
        <v>0</v>
      </c>
      <c r="P31" s="43">
        <f t="shared" si="7"/>
        <v>0</v>
      </c>
      <c r="Q31" s="43">
        <f t="shared" si="8"/>
        <v>0</v>
      </c>
      <c r="R31" s="43">
        <f t="shared" si="9"/>
        <v>0</v>
      </c>
      <c r="S31" s="43">
        <f t="shared" si="0"/>
        <v>7</v>
      </c>
    </row>
    <row r="32" spans="11:19" ht="10.5">
      <c r="K32" s="39"/>
      <c r="L32" s="43">
        <f t="shared" si="3"/>
        <v>0</v>
      </c>
      <c r="M32" s="43">
        <f t="shared" si="4"/>
        <v>0</v>
      </c>
      <c r="N32" s="43">
        <f t="shared" si="5"/>
        <v>0</v>
      </c>
      <c r="O32" s="43">
        <f t="shared" si="6"/>
        <v>0</v>
      </c>
      <c r="P32" s="43">
        <f t="shared" si="7"/>
        <v>0</v>
      </c>
      <c r="Q32" s="43">
        <f t="shared" si="8"/>
        <v>0</v>
      </c>
      <c r="R32" s="43">
        <f t="shared" si="9"/>
        <v>0</v>
      </c>
      <c r="S32" s="43">
        <f t="shared" si="0"/>
        <v>7</v>
      </c>
    </row>
    <row r="33" spans="11:19" ht="10.5">
      <c r="K33" s="39"/>
      <c r="L33" s="43">
        <f t="shared" si="3"/>
        <v>0</v>
      </c>
      <c r="M33" s="43">
        <f t="shared" si="4"/>
        <v>0</v>
      </c>
      <c r="N33" s="43">
        <f t="shared" si="5"/>
        <v>0</v>
      </c>
      <c r="O33" s="43">
        <f t="shared" si="6"/>
        <v>0</v>
      </c>
      <c r="P33" s="43">
        <f t="shared" si="7"/>
        <v>0</v>
      </c>
      <c r="Q33" s="43">
        <f t="shared" si="8"/>
        <v>0</v>
      </c>
      <c r="R33" s="43">
        <f t="shared" si="9"/>
        <v>0</v>
      </c>
      <c r="S33" s="43">
        <f t="shared" si="0"/>
        <v>7</v>
      </c>
    </row>
    <row r="34" spans="11:19" ht="10.5">
      <c r="K34" s="39"/>
      <c r="L34" s="43">
        <f t="shared" si="3"/>
        <v>0</v>
      </c>
      <c r="M34" s="43">
        <f t="shared" si="4"/>
        <v>0</v>
      </c>
      <c r="N34" s="43">
        <f t="shared" si="5"/>
        <v>0</v>
      </c>
      <c r="O34" s="43">
        <f t="shared" si="6"/>
        <v>0</v>
      </c>
      <c r="P34" s="43">
        <f t="shared" si="7"/>
        <v>0</v>
      </c>
      <c r="Q34" s="43">
        <f t="shared" si="8"/>
        <v>0</v>
      </c>
      <c r="R34" s="43">
        <f t="shared" si="9"/>
        <v>0</v>
      </c>
      <c r="S34" s="43">
        <f t="shared" si="0"/>
        <v>7</v>
      </c>
    </row>
    <row r="35" spans="11:19" ht="10.5">
      <c r="K35" s="39"/>
      <c r="S35" s="43">
        <f t="shared" si="0"/>
        <v>0</v>
      </c>
    </row>
    <row r="36" spans="11:19" ht="10.5">
      <c r="K36" s="39"/>
      <c r="S36" s="43">
        <f t="shared" si="0"/>
        <v>0</v>
      </c>
    </row>
    <row r="37" spans="11:19" ht="10.5">
      <c r="K37" s="39"/>
      <c r="S37" s="43">
        <f t="shared" si="0"/>
        <v>0</v>
      </c>
    </row>
    <row r="38" spans="11:19" ht="10.5">
      <c r="K38" s="39"/>
      <c r="S38" s="43">
        <f t="shared" si="0"/>
        <v>0</v>
      </c>
    </row>
    <row r="39" spans="11:19" ht="10.5">
      <c r="K39" s="39"/>
      <c r="S39" s="43">
        <f t="shared" si="0"/>
        <v>0</v>
      </c>
    </row>
    <row r="40" spans="11:19" ht="10.5">
      <c r="K40" s="39"/>
      <c r="S40" s="43">
        <f t="shared" si="0"/>
        <v>0</v>
      </c>
    </row>
    <row r="41" spans="11:19" ht="10.5">
      <c r="K41" s="39"/>
      <c r="S41" s="43">
        <f t="shared" si="0"/>
        <v>0</v>
      </c>
    </row>
    <row r="42" spans="11:19" ht="10.5">
      <c r="K42" s="39"/>
      <c r="S42" s="43">
        <f t="shared" si="0"/>
        <v>0</v>
      </c>
    </row>
    <row r="43" ht="10.5">
      <c r="K43" s="39"/>
    </row>
  </sheetData>
  <sheetProtection/>
  <mergeCells count="3">
    <mergeCell ref="B2:C2"/>
    <mergeCell ref="B17:C17"/>
    <mergeCell ref="B8:C8"/>
  </mergeCells>
  <printOptions/>
  <pageMargins left="1.19" right="0.75" top="1.39" bottom="1" header="0.5" footer="0.5"/>
  <pageSetup horizontalDpi="600" verticalDpi="600" orientation="portrait" paperSize="9"/>
  <ignoredErrors>
    <ignoredError sqref="K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1">
      <selection activeCell="F26" sqref="F26"/>
    </sheetView>
  </sheetViews>
  <sheetFormatPr defaultColWidth="11.421875" defaultRowHeight="12.75"/>
  <cols>
    <col min="1" max="1" width="14.421875" style="10" customWidth="1"/>
    <col min="2" max="2" width="12.421875" style="22" customWidth="1"/>
    <col min="3" max="3" width="11.8515625" style="4" customWidth="1"/>
    <col min="4" max="4" width="16.421875" style="22" customWidth="1"/>
    <col min="5" max="5" width="14.421875" style="14" customWidth="1"/>
  </cols>
  <sheetData>
    <row r="1" ht="12.75">
      <c r="A1" s="9" t="s">
        <v>2</v>
      </c>
    </row>
    <row r="2" spans="1:5" s="1" customFormat="1" ht="12.75">
      <c r="A2" s="9" t="s">
        <v>19</v>
      </c>
      <c r="B2" s="21" t="s">
        <v>1</v>
      </c>
      <c r="C2" s="5" t="s">
        <v>0</v>
      </c>
      <c r="D2" s="21" t="s">
        <v>22</v>
      </c>
      <c r="E2" s="13"/>
    </row>
    <row r="3" spans="1:4" ht="12.75">
      <c r="A3" s="17" t="s">
        <v>20</v>
      </c>
      <c r="B3" s="22">
        <v>705</v>
      </c>
      <c r="C3" s="27">
        <f>(-0.48*B3)+417.6</f>
        <v>79.20000000000005</v>
      </c>
      <c r="D3" s="22" t="s">
        <v>26</v>
      </c>
    </row>
    <row r="4" spans="1:4" ht="12.75">
      <c r="A4" s="17" t="s">
        <v>21</v>
      </c>
      <c r="B4" s="22">
        <v>630</v>
      </c>
      <c r="C4" s="27">
        <f>(-0.436*B4)+417.6</f>
        <v>142.92000000000002</v>
      </c>
      <c r="D4" s="22" t="s">
        <v>27</v>
      </c>
    </row>
    <row r="5" ht="12.75">
      <c r="C5" s="27"/>
    </row>
    <row r="6" ht="12.75">
      <c r="A6" s="9" t="s">
        <v>6</v>
      </c>
    </row>
    <row r="7" spans="1:5" s="1" customFormat="1" ht="12.75">
      <c r="A7" s="9" t="s">
        <v>19</v>
      </c>
      <c r="B7" s="21" t="s">
        <v>1</v>
      </c>
      <c r="C7" s="5" t="s">
        <v>0</v>
      </c>
      <c r="D7" s="21" t="s">
        <v>22</v>
      </c>
      <c r="E7" s="13"/>
    </row>
    <row r="8" spans="1:4" ht="12.75">
      <c r="A8" s="17" t="s">
        <v>20</v>
      </c>
      <c r="B8" s="4">
        <v>19.86</v>
      </c>
      <c r="C8" s="27">
        <f>(-51.19*B8)+1106</f>
        <v>89.36660000000006</v>
      </c>
      <c r="D8" s="40" t="s">
        <v>33</v>
      </c>
    </row>
    <row r="9" spans="1:7" ht="12.75">
      <c r="A9" s="17" t="s">
        <v>21</v>
      </c>
      <c r="B9" s="4">
        <v>19.54</v>
      </c>
      <c r="C9" s="27">
        <f>(-49.5*B9)+1106</f>
        <v>138.7700000000001</v>
      </c>
      <c r="D9" s="40" t="s">
        <v>34</v>
      </c>
      <c r="G9" s="19"/>
    </row>
    <row r="10" ht="12.75">
      <c r="C10" s="27"/>
    </row>
    <row r="11" ht="12.75">
      <c r="A11" s="9" t="s">
        <v>44</v>
      </c>
    </row>
    <row r="12" spans="1:5" s="1" customFormat="1" ht="12.75">
      <c r="A12" s="9" t="s">
        <v>19</v>
      </c>
      <c r="B12" s="21" t="s">
        <v>1</v>
      </c>
      <c r="C12" s="5" t="s">
        <v>0</v>
      </c>
      <c r="D12" s="21" t="s">
        <v>22</v>
      </c>
      <c r="E12" s="13"/>
    </row>
    <row r="13" spans="1:4" ht="12.75">
      <c r="A13" s="17" t="s">
        <v>20</v>
      </c>
      <c r="B13" s="22">
        <v>6</v>
      </c>
      <c r="C13" s="27">
        <f>(4*B13)-20</f>
        <v>4</v>
      </c>
      <c r="D13" s="22" t="s">
        <v>23</v>
      </c>
    </row>
    <row r="14" spans="1:4" ht="12.75">
      <c r="A14" s="17" t="s">
        <v>21</v>
      </c>
      <c r="B14" s="22">
        <v>5</v>
      </c>
      <c r="C14" s="27">
        <f>(4*B14)-20</f>
        <v>0</v>
      </c>
      <c r="D14" s="22" t="s">
        <v>23</v>
      </c>
    </row>
    <row r="15" ht="12.75">
      <c r="C15" s="27"/>
    </row>
    <row r="16" spans="1:5" s="19" customFormat="1" ht="12.75">
      <c r="A16" s="9" t="s">
        <v>3</v>
      </c>
      <c r="B16" s="23"/>
      <c r="C16" s="18"/>
      <c r="D16" s="40"/>
      <c r="E16" s="20"/>
    </row>
    <row r="17" spans="1:5" s="1" customFormat="1" ht="12.75">
      <c r="A17" s="9" t="s">
        <v>19</v>
      </c>
      <c r="B17" s="21" t="s">
        <v>1</v>
      </c>
      <c r="C17" s="5" t="s">
        <v>0</v>
      </c>
      <c r="D17" s="21" t="s">
        <v>22</v>
      </c>
      <c r="E17" s="13"/>
    </row>
    <row r="18" spans="1:4" ht="12.75">
      <c r="A18" s="17" t="s">
        <v>20</v>
      </c>
      <c r="B18" s="22">
        <v>10</v>
      </c>
      <c r="C18" s="27">
        <f>(5.88*B18)-5.88</f>
        <v>52.919999999999995</v>
      </c>
      <c r="D18" s="22" t="s">
        <v>24</v>
      </c>
    </row>
    <row r="19" spans="1:4" ht="12.75">
      <c r="A19" s="17" t="s">
        <v>21</v>
      </c>
      <c r="B19" s="22">
        <v>1</v>
      </c>
      <c r="C19" s="27">
        <f>7.94*B19</f>
        <v>7.94</v>
      </c>
      <c r="D19" s="22" t="s">
        <v>28</v>
      </c>
    </row>
    <row r="20" ht="12.75">
      <c r="C20" s="27"/>
    </row>
    <row r="21" ht="12.75">
      <c r="A21" s="9" t="s">
        <v>4</v>
      </c>
    </row>
    <row r="22" spans="1:5" s="1" customFormat="1" ht="12.75">
      <c r="A22" s="9" t="s">
        <v>19</v>
      </c>
      <c r="B22" s="21" t="s">
        <v>1</v>
      </c>
      <c r="C22" s="5" t="s">
        <v>0</v>
      </c>
      <c r="D22" s="21" t="s">
        <v>22</v>
      </c>
      <c r="E22" s="13"/>
    </row>
    <row r="23" spans="1:4" ht="12.75">
      <c r="A23" s="17" t="s">
        <v>20</v>
      </c>
      <c r="B23" s="22">
        <v>79</v>
      </c>
      <c r="C23" s="27">
        <f>(2.9*B23)-143</f>
        <v>86.1</v>
      </c>
      <c r="D23" s="27" t="s">
        <v>25</v>
      </c>
    </row>
    <row r="24" spans="1:4" ht="12.75">
      <c r="A24" s="17" t="s">
        <v>21</v>
      </c>
      <c r="B24" s="22">
        <v>44</v>
      </c>
      <c r="C24" s="27">
        <f>(3.27*B24)-143</f>
        <v>0.8799999999999955</v>
      </c>
      <c r="D24" s="27" t="s">
        <v>29</v>
      </c>
    </row>
    <row r="25" spans="3:4" ht="12.75">
      <c r="C25" s="27"/>
      <c r="D25" s="27"/>
    </row>
    <row r="26" spans="1:5" s="3" customFormat="1" ht="12.75">
      <c r="A26" s="12" t="s">
        <v>43</v>
      </c>
      <c r="B26" s="25"/>
      <c r="C26" s="6"/>
      <c r="D26" s="24"/>
      <c r="E26" s="15"/>
    </row>
    <row r="27" spans="1:5" s="1" customFormat="1" ht="12.75">
      <c r="A27" s="9" t="s">
        <v>19</v>
      </c>
      <c r="B27" s="21" t="s">
        <v>1</v>
      </c>
      <c r="C27" s="5" t="s">
        <v>0</v>
      </c>
      <c r="D27" s="21" t="s">
        <v>22</v>
      </c>
      <c r="E27" s="13"/>
    </row>
    <row r="28" spans="1:4" ht="12.75">
      <c r="A28" s="17" t="s">
        <v>20</v>
      </c>
      <c r="B28" s="22">
        <v>40</v>
      </c>
      <c r="C28" s="27">
        <f>(2.55*B28)-7.7</f>
        <v>94.3</v>
      </c>
      <c r="D28" s="27" t="s">
        <v>42</v>
      </c>
    </row>
    <row r="29" spans="1:4" ht="12.75">
      <c r="A29" s="17" t="s">
        <v>21</v>
      </c>
      <c r="B29" s="22">
        <v>1</v>
      </c>
      <c r="C29" s="27">
        <f>3.13*B29</f>
        <v>3.13</v>
      </c>
      <c r="D29" s="27" t="s">
        <v>30</v>
      </c>
    </row>
    <row r="30" spans="1:5" s="3" customFormat="1" ht="12.75">
      <c r="A30" s="11"/>
      <c r="B30" s="24"/>
      <c r="C30" s="7"/>
      <c r="D30" s="41"/>
      <c r="E30" s="15"/>
    </row>
    <row r="31" spans="1:5" s="3" customFormat="1" ht="12.75">
      <c r="A31" s="12" t="s">
        <v>5</v>
      </c>
      <c r="B31" s="24"/>
      <c r="C31" s="7"/>
      <c r="D31" s="24"/>
      <c r="E31" s="15"/>
    </row>
    <row r="32" spans="1:5" s="1" customFormat="1" ht="12.75">
      <c r="A32" s="9" t="s">
        <v>19</v>
      </c>
      <c r="B32" s="21" t="s">
        <v>1</v>
      </c>
      <c r="C32" s="5" t="s">
        <v>0</v>
      </c>
      <c r="D32" s="21" t="s">
        <v>22</v>
      </c>
      <c r="E32" s="13"/>
    </row>
    <row r="33" spans="1:6" ht="12.75">
      <c r="A33" s="17" t="s">
        <v>20</v>
      </c>
      <c r="B33" s="22">
        <v>151</v>
      </c>
      <c r="C33" s="27">
        <f>(0.95*B33)-142.5</f>
        <v>0.9499999999999886</v>
      </c>
      <c r="D33" s="27" t="s">
        <v>32</v>
      </c>
      <c r="F33" s="27"/>
    </row>
    <row r="34" spans="1:4" ht="12.75">
      <c r="A34" s="17" t="s">
        <v>21</v>
      </c>
      <c r="B34" s="22">
        <v>136</v>
      </c>
      <c r="C34" s="27">
        <f>(1.05*B34)-142.5</f>
        <v>0.30000000000001137</v>
      </c>
      <c r="D34" s="27" t="s">
        <v>31</v>
      </c>
    </row>
    <row r="35" spans="1:5" s="3" customFormat="1" ht="6" customHeight="1">
      <c r="A35" s="11"/>
      <c r="B35" s="24"/>
      <c r="C35" s="7"/>
      <c r="D35" s="24"/>
      <c r="E35" s="15"/>
    </row>
    <row r="36" spans="1:5" s="2" customFormat="1" ht="12.75">
      <c r="A36" s="12"/>
      <c r="B36" s="25"/>
      <c r="C36" s="27"/>
      <c r="D36" s="25"/>
      <c r="E36" s="16"/>
    </row>
    <row r="37" spans="1:5" s="2" customFormat="1" ht="12.75">
      <c r="A37" s="12"/>
      <c r="B37" s="25"/>
      <c r="C37" s="6"/>
      <c r="D37" s="25"/>
      <c r="E37" s="16"/>
    </row>
    <row r="38" spans="1:5" s="2" customFormat="1" ht="12.75">
      <c r="A38" s="12"/>
      <c r="B38" s="25"/>
      <c r="C38" s="6"/>
      <c r="D38" s="25"/>
      <c r="E38" s="16"/>
    </row>
    <row r="39" spans="1:5" s="2" customFormat="1" ht="12.75">
      <c r="A39" s="12"/>
      <c r="B39" s="25"/>
      <c r="C39" s="6"/>
      <c r="D39" s="25"/>
      <c r="E39" s="16"/>
    </row>
    <row r="40" spans="1:5" s="3" customFormat="1" ht="12.75">
      <c r="A40" s="11"/>
      <c r="B40" s="26"/>
      <c r="C40" s="8"/>
      <c r="D40" s="26"/>
      <c r="E40" s="15"/>
    </row>
    <row r="41" spans="1:5" s="3" customFormat="1" ht="12.75">
      <c r="A41" s="11"/>
      <c r="B41" s="26"/>
      <c r="C41" s="8"/>
      <c r="D41" s="26"/>
      <c r="E41" s="15"/>
    </row>
    <row r="42" spans="1:5" s="3" customFormat="1" ht="12.75">
      <c r="A42" s="11"/>
      <c r="B42" s="26"/>
      <c r="C42" s="8"/>
      <c r="D42" s="26"/>
      <c r="E42" s="15"/>
    </row>
    <row r="43" spans="1:5" s="3" customFormat="1" ht="12.75">
      <c r="A43" s="11"/>
      <c r="B43" s="26"/>
      <c r="C43" s="8"/>
      <c r="D43" s="26"/>
      <c r="E43" s="1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Intility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Hølje Tefre</dc:creator>
  <cp:keywords/>
  <dc:description/>
  <cp:lastModifiedBy>Microsoft Office-bruker</cp:lastModifiedBy>
  <cp:lastPrinted>2010-11-30T13:53:58Z</cp:lastPrinted>
  <dcterms:created xsi:type="dcterms:W3CDTF">2009-02-05T11:31:56Z</dcterms:created>
  <dcterms:modified xsi:type="dcterms:W3CDTF">2018-08-28T14:44:38Z</dcterms:modified>
  <cp:category/>
  <cp:version/>
  <cp:contentType/>
  <cp:contentStatus/>
</cp:coreProperties>
</file>